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user\OneDrive\Desktop\KVS CO LTD\Εργαλεία\"/>
    </mc:Choice>
  </mc:AlternateContent>
  <xr:revisionPtr revIDLastSave="0" documentId="8_{DC3D91F1-2698-4BDD-9E2D-8D898F3D4AF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Υπολογισμό φορτίων" sheetId="2" r:id="rId1"/>
    <sheet name="Appendix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dMZz7XALwDFMh6zeS4aZqpQQsgQ=="/>
    </ext>
  </extLst>
</workbook>
</file>

<file path=xl/calcChain.xml><?xml version="1.0" encoding="utf-8"?>
<calcChain xmlns="http://schemas.openxmlformats.org/spreadsheetml/2006/main">
  <c r="E22" i="2" l="1"/>
  <c r="J22" i="2" s="1"/>
  <c r="E21" i="2"/>
  <c r="E20" i="2"/>
  <c r="E19" i="2"/>
  <c r="E14" i="2"/>
  <c r="E12" i="2"/>
  <c r="J12" i="2" s="1"/>
  <c r="L12" i="2" s="1"/>
  <c r="E11" i="2"/>
  <c r="K11" i="2" s="1"/>
  <c r="M11" i="2" s="1"/>
  <c r="E26" i="2"/>
  <c r="K26" i="2" s="1"/>
  <c r="I23" i="2"/>
  <c r="I24" i="2"/>
  <c r="I25" i="2"/>
  <c r="I26" i="2"/>
  <c r="I27" i="2"/>
  <c r="Q27" i="2" s="1"/>
  <c r="K27" i="2"/>
  <c r="M27" i="2" s="1"/>
  <c r="I28" i="2"/>
  <c r="I29" i="2"/>
  <c r="J29" i="2"/>
  <c r="N29" i="2" s="1"/>
  <c r="K29" i="2"/>
  <c r="M29" i="2" s="1"/>
  <c r="Q29" i="2"/>
  <c r="I30" i="2"/>
  <c r="J30" i="2"/>
  <c r="N30" i="2" s="1"/>
  <c r="K30" i="2"/>
  <c r="M30" i="2" s="1"/>
  <c r="I31" i="2"/>
  <c r="J31" i="2"/>
  <c r="N31" i="2" s="1"/>
  <c r="K31" i="2"/>
  <c r="M31" i="2" s="1"/>
  <c r="I32" i="2"/>
  <c r="J32" i="2"/>
  <c r="L32" i="2" s="1"/>
  <c r="K32" i="2"/>
  <c r="M32" i="2"/>
  <c r="O32" i="2"/>
  <c r="I33" i="2"/>
  <c r="Q33" i="2" s="1"/>
  <c r="J33" i="2"/>
  <c r="N33" i="2" s="1"/>
  <c r="K33" i="2"/>
  <c r="M33" i="2" s="1"/>
  <c r="I34" i="2"/>
  <c r="K22" i="2"/>
  <c r="M22" i="2" s="1"/>
  <c r="N4" i="2"/>
  <c r="N7" i="2"/>
  <c r="N9" i="2"/>
  <c r="N10" i="2"/>
  <c r="O3" i="2"/>
  <c r="N3" i="2"/>
  <c r="E28" i="2"/>
  <c r="K28" i="2" s="1"/>
  <c r="E27" i="2"/>
  <c r="J27" i="2" s="1"/>
  <c r="E23" i="2"/>
  <c r="J23" i="2" s="1"/>
  <c r="I8" i="2"/>
  <c r="J8" i="2"/>
  <c r="L8" i="2" s="1"/>
  <c r="K8" i="2"/>
  <c r="O8" i="2" s="1"/>
  <c r="I5" i="2"/>
  <c r="J5" i="2"/>
  <c r="L5" i="2" s="1"/>
  <c r="K5" i="2"/>
  <c r="O5" i="2" s="1"/>
  <c r="J4" i="2"/>
  <c r="L4" i="2" s="1"/>
  <c r="K4" i="2"/>
  <c r="M4" i="2" s="1"/>
  <c r="J6" i="2"/>
  <c r="L6" i="2" s="1"/>
  <c r="K6" i="2"/>
  <c r="M6" i="2" s="1"/>
  <c r="J7" i="2"/>
  <c r="L7" i="2" s="1"/>
  <c r="K7" i="2"/>
  <c r="M7" i="2" s="1"/>
  <c r="J9" i="2"/>
  <c r="L9" i="2" s="1"/>
  <c r="K9" i="2"/>
  <c r="M9" i="2" s="1"/>
  <c r="J10" i="2"/>
  <c r="L10" i="2" s="1"/>
  <c r="K10" i="2"/>
  <c r="M10" i="2" s="1"/>
  <c r="J11" i="2"/>
  <c r="L11" i="2" s="1"/>
  <c r="J13" i="2"/>
  <c r="L13" i="2" s="1"/>
  <c r="K13" i="2"/>
  <c r="M13" i="2" s="1"/>
  <c r="J14" i="2"/>
  <c r="L14" i="2" s="1"/>
  <c r="K14" i="2"/>
  <c r="M14" i="2" s="1"/>
  <c r="J15" i="2"/>
  <c r="L15" i="2" s="1"/>
  <c r="K15" i="2"/>
  <c r="M15" i="2" s="1"/>
  <c r="J16" i="2"/>
  <c r="L16" i="2" s="1"/>
  <c r="K16" i="2"/>
  <c r="M16" i="2" s="1"/>
  <c r="J17" i="2"/>
  <c r="L17" i="2" s="1"/>
  <c r="K17" i="2"/>
  <c r="M17" i="2" s="1"/>
  <c r="K3" i="2"/>
  <c r="M3" i="2" s="1"/>
  <c r="J3" i="2"/>
  <c r="L3" i="2" s="1"/>
  <c r="I18" i="2"/>
  <c r="E18" i="2"/>
  <c r="N27" i="2" l="1"/>
  <c r="L27" i="2"/>
  <c r="P27" i="2"/>
  <c r="O28" i="2"/>
  <c r="M28" i="2"/>
  <c r="N23" i="2"/>
  <c r="P23" i="2"/>
  <c r="L23" i="2"/>
  <c r="K12" i="2"/>
  <c r="M12" i="2" s="1"/>
  <c r="O13" i="2"/>
  <c r="J28" i="2"/>
  <c r="P28" i="2" s="1"/>
  <c r="K23" i="2"/>
  <c r="Q23" i="2" s="1"/>
  <c r="N16" i="2"/>
  <c r="N13" i="2"/>
  <c r="N8" i="2"/>
  <c r="N5" i="2"/>
  <c r="N17" i="2"/>
  <c r="N6" i="2"/>
  <c r="O17" i="2"/>
  <c r="O10" i="2"/>
  <c r="O7" i="2"/>
  <c r="O4" i="2"/>
  <c r="J26" i="2"/>
  <c r="N26" i="2" s="1"/>
  <c r="O16" i="2"/>
  <c r="O9" i="2"/>
  <c r="O6" i="2"/>
  <c r="N15" i="2"/>
  <c r="O15" i="2"/>
  <c r="O30" i="2"/>
  <c r="N22" i="2"/>
  <c r="L22" i="2"/>
  <c r="O22" i="2"/>
  <c r="O14" i="2"/>
  <c r="N14" i="2"/>
  <c r="O12" i="2"/>
  <c r="N12" i="2"/>
  <c r="P33" i="2"/>
  <c r="L33" i="2"/>
  <c r="P32" i="2"/>
  <c r="N32" i="2"/>
  <c r="P31" i="2"/>
  <c r="L31" i="2"/>
  <c r="L30" i="2"/>
  <c r="P30" i="2"/>
  <c r="P29" i="2"/>
  <c r="L29" i="2"/>
  <c r="O26" i="2"/>
  <c r="M26" i="2"/>
  <c r="Q31" i="2"/>
  <c r="O33" i="2"/>
  <c r="O31" i="2"/>
  <c r="O29" i="2"/>
  <c r="O27" i="2"/>
  <c r="Q32" i="2"/>
  <c r="Q30" i="2"/>
  <c r="Q28" i="2"/>
  <c r="Q26" i="2"/>
  <c r="N11" i="2"/>
  <c r="O11" i="2"/>
  <c r="Q8" i="2"/>
  <c r="P8" i="2"/>
  <c r="Q5" i="2"/>
  <c r="M8" i="2"/>
  <c r="P5" i="2"/>
  <c r="M5" i="2"/>
  <c r="K18" i="2"/>
  <c r="J18" i="2"/>
  <c r="N18" i="2" s="1"/>
  <c r="E25" i="2"/>
  <c r="E24" i="2"/>
  <c r="E34" i="2"/>
  <c r="I10" i="2"/>
  <c r="I7" i="2"/>
  <c r="I14" i="2"/>
  <c r="I17" i="2"/>
  <c r="I19" i="2"/>
  <c r="I4" i="2"/>
  <c r="I21" i="2"/>
  <c r="I20" i="2"/>
  <c r="I13" i="2"/>
  <c r="I12" i="2"/>
  <c r="I11" i="2"/>
  <c r="I9" i="2"/>
  <c r="I6" i="2"/>
  <c r="I3" i="2"/>
  <c r="P3" i="2" s="1"/>
  <c r="P26" i="2" l="1"/>
  <c r="J34" i="2"/>
  <c r="K34" i="2"/>
  <c r="J24" i="2"/>
  <c r="K24" i="2"/>
  <c r="M23" i="2"/>
  <c r="M18" i="2"/>
  <c r="O18" i="2"/>
  <c r="L26" i="2"/>
  <c r="L28" i="2"/>
  <c r="N28" i="2"/>
  <c r="J25" i="2"/>
  <c r="K25" i="2"/>
  <c r="O23" i="2"/>
  <c r="Q18" i="2"/>
  <c r="Q3" i="2"/>
  <c r="P18" i="2"/>
  <c r="L18" i="2"/>
  <c r="K19" i="2"/>
  <c r="O19" i="2" s="1"/>
  <c r="J19" i="2"/>
  <c r="N19" i="2" s="1"/>
  <c r="K20" i="2"/>
  <c r="J20" i="2"/>
  <c r="J21" i="2"/>
  <c r="N21" i="2" s="1"/>
  <c r="K21" i="2"/>
  <c r="O21" i="2" s="1"/>
  <c r="Q4" i="2"/>
  <c r="P12" i="2"/>
  <c r="Q14" i="2"/>
  <c r="P11" i="2"/>
  <c r="P10" i="2"/>
  <c r="Q7" i="2"/>
  <c r="P13" i="2"/>
  <c r="P17" i="2"/>
  <c r="Q12" i="2"/>
  <c r="P6" i="2"/>
  <c r="P9" i="2"/>
  <c r="Q9" i="2"/>
  <c r="P7" i="2"/>
  <c r="P14" i="2"/>
  <c r="P4" i="2"/>
  <c r="Q17" i="2"/>
  <c r="Q11" i="2"/>
  <c r="Q13" i="2"/>
  <c r="Q10" i="2"/>
  <c r="Q6" i="2"/>
  <c r="I15" i="2"/>
  <c r="I16" i="2"/>
  <c r="I22" i="2"/>
  <c r="L34" i="2" l="1"/>
  <c r="N34" i="2"/>
  <c r="P34" i="2"/>
  <c r="M25" i="2"/>
  <c r="Q25" i="2"/>
  <c r="O25" i="2"/>
  <c r="N25" i="2"/>
  <c r="P25" i="2"/>
  <c r="L25" i="2"/>
  <c r="P22" i="2"/>
  <c r="Q22" i="2"/>
  <c r="O24" i="2"/>
  <c r="M24" i="2"/>
  <c r="Q24" i="2"/>
  <c r="N24" i="2"/>
  <c r="L24" i="2"/>
  <c r="P24" i="2"/>
  <c r="M34" i="2"/>
  <c r="O34" i="2"/>
  <c r="Q34" i="2"/>
  <c r="L20" i="2"/>
  <c r="N20" i="2"/>
  <c r="M20" i="2"/>
  <c r="O20" i="2"/>
  <c r="Q20" i="2"/>
  <c r="P20" i="2"/>
  <c r="Q19" i="2"/>
  <c r="Q35" i="2" s="1"/>
  <c r="M19" i="2"/>
  <c r="Q21" i="2"/>
  <c r="M21" i="2"/>
  <c r="P21" i="2"/>
  <c r="L21" i="2"/>
  <c r="P19" i="2"/>
  <c r="L19" i="2"/>
  <c r="P16" i="2"/>
  <c r="Q16" i="2"/>
  <c r="P15" i="2"/>
  <c r="Q15" i="2"/>
  <c r="P35" i="2" l="1"/>
  <c r="P36" i="2"/>
  <c r="Q36" i="2"/>
  <c r="P41" i="2" s="1"/>
</calcChain>
</file>

<file path=xl/sharedStrings.xml><?xml version="1.0" encoding="utf-8"?>
<sst xmlns="http://schemas.openxmlformats.org/spreadsheetml/2006/main" count="99" uniqueCount="74">
  <si>
    <t>ΠΕΡΙΓΡΑΦΗ</t>
  </si>
  <si>
    <t>ΠΟΣΟΤΗΤΑ</t>
  </si>
  <si>
    <t>ΜΟΝΑΔΑ</t>
  </si>
  <si>
    <t>Κρασπεδόλιθος Τύπος Α 
(1000Χ305Χ150 mm)</t>
  </si>
  <si>
    <t xml:space="preserve"> m</t>
  </si>
  <si>
    <t>Κρασπεδόλιθος Τύπος Β
(1000Χ255Χ150 mm)</t>
  </si>
  <si>
    <t>Κρασπεδόλιθος Τύπος Γ
(1000Χ205Χ150 mm)</t>
  </si>
  <si>
    <t>Κρασπεδόλιθος Τύπος Δ 
(500Χ150Χ150 mm)</t>
  </si>
  <si>
    <t>Κρασπεδόλιθος Τύπος Ε 
(500Χ150Χ135 mm)</t>
  </si>
  <si>
    <t>Κρασπεδόλιθος Τύπος Ζ</t>
  </si>
  <si>
    <t>Κρασπεδόλιθος Τύπος ΣΤ</t>
  </si>
  <si>
    <t>Κρασπεδόλιθος Τύπος ΑΔ-ΔΑ</t>
  </si>
  <si>
    <t>Κρασπεδόλιθος Τύπος ΒΔ-ΔΒ</t>
  </si>
  <si>
    <t>Κρασπεδόλιθος γηπέδου
(500Χ150Χ70 mm)</t>
  </si>
  <si>
    <t>Πλάκες Γκρίζες
(400Χ400Χ50 mm)</t>
  </si>
  <si>
    <r>
      <rPr>
        <sz val="11"/>
        <color rgb="FF000000"/>
        <rFont val="Calibri, Arial"/>
      </rPr>
      <t>m</t>
    </r>
    <r>
      <rPr>
        <vertAlign val="superscript"/>
        <sz val="11"/>
        <color theme="1"/>
        <rFont val="Calibri"/>
      </rPr>
      <t>2</t>
    </r>
  </si>
  <si>
    <t>Πλάκες Κίτρινες R2a
(400Χ400Χ50 mm)</t>
  </si>
  <si>
    <t>Πλάκες Κίτρινες R1
(400Χ400Χ50 mm)</t>
  </si>
  <si>
    <t>Πλάκες Κίτρινες B1
(400Χ400Χ50 mm)</t>
  </si>
  <si>
    <t>Μπαλέττα</t>
  </si>
  <si>
    <r>
      <rPr>
        <sz val="11"/>
        <color rgb="FF000000"/>
        <rFont val="Calibri, Arial"/>
      </rPr>
      <t>m</t>
    </r>
    <r>
      <rPr>
        <vertAlign val="superscript"/>
        <sz val="11"/>
        <color theme="1"/>
        <rFont val="Calibri"/>
      </rPr>
      <t>2</t>
    </r>
  </si>
  <si>
    <r>
      <rPr>
        <sz val="11"/>
        <color rgb="FF000000"/>
        <rFont val="Calibri, Arial"/>
      </rPr>
      <t>m</t>
    </r>
    <r>
      <rPr>
        <vertAlign val="superscript"/>
        <sz val="11"/>
        <color theme="1"/>
        <rFont val="Calibri"/>
      </rPr>
      <t>2</t>
    </r>
  </si>
  <si>
    <r>
      <rPr>
        <sz val="11"/>
        <color rgb="FF000000"/>
        <rFont val="Calibri, Arial"/>
      </rPr>
      <t>m</t>
    </r>
    <r>
      <rPr>
        <vertAlign val="superscript"/>
        <sz val="11"/>
        <color theme="1"/>
        <rFont val="Calibri"/>
      </rPr>
      <t>2</t>
    </r>
  </si>
  <si>
    <r>
      <rPr>
        <sz val="11"/>
        <color rgb="FF000000"/>
        <rFont val="Calibri, Arial"/>
      </rPr>
      <t>m</t>
    </r>
    <r>
      <rPr>
        <vertAlign val="superscript"/>
        <sz val="11"/>
        <color theme="1"/>
        <rFont val="Calibri"/>
      </rPr>
      <t>2</t>
    </r>
  </si>
  <si>
    <r>
      <rPr>
        <sz val="11"/>
        <color rgb="FF000000"/>
        <rFont val="Calibri, Arial"/>
      </rPr>
      <t>m</t>
    </r>
    <r>
      <rPr>
        <vertAlign val="superscript"/>
        <sz val="11"/>
        <color theme="1"/>
        <rFont val="Calibri"/>
      </rPr>
      <t>2</t>
    </r>
  </si>
  <si>
    <r>
      <rPr>
        <sz val="11"/>
        <color rgb="FF000000"/>
        <rFont val="Calibri, Arial"/>
      </rPr>
      <t>m</t>
    </r>
    <r>
      <rPr>
        <vertAlign val="superscript"/>
        <sz val="11"/>
        <color theme="1"/>
        <rFont val="Calibri"/>
      </rPr>
      <t>2</t>
    </r>
  </si>
  <si>
    <t>τεμάχιο</t>
  </si>
  <si>
    <t>Προστατευτικές Πλάκες Α.Η.Κ. Γκρίζες (66kv &amp; 132 kv)
(500Χ300Χ50 mm)</t>
  </si>
  <si>
    <t>Κρασπεδόλιθος Τύπος Α 
(500Χ305Χ150 mm)</t>
  </si>
  <si>
    <t>Κρασπεδόλιθος Τύπος Β
(500Χ255Χ150 mm)</t>
  </si>
  <si>
    <t>Παλέτες ανά φορτίο (με forklift)</t>
  </si>
  <si>
    <t>Παλέτες ανά φορτίο (χωρίς forklift)</t>
  </si>
  <si>
    <t>Μονάδες ανά παλέτα</t>
  </si>
  <si>
    <t>Κυβόλιθοι
(200Χ100Χ60 mm)</t>
  </si>
  <si>
    <t>Κυβόλιθοι
(200Χ100Χ80 mm)</t>
  </si>
  <si>
    <t>Κυβόλιθοι
(200Χ100Χ100 mm)</t>
  </si>
  <si>
    <t>Κρασπεδόλιθος Τύπος Γ
(500Χ205Χ150 mm)</t>
  </si>
  <si>
    <t>Kg ανά μονάδα</t>
  </si>
  <si>
    <t>Kg forklift</t>
  </si>
  <si>
    <t>NOT TO CHANGE INPUT DATA</t>
  </si>
  <si>
    <t>Calculated DATA</t>
  </si>
  <si>
    <t>Result DATA</t>
  </si>
  <si>
    <t>INPUT</t>
  </si>
  <si>
    <t>Φορτία</t>
  </si>
  <si>
    <t>Φορτία Rounded</t>
  </si>
  <si>
    <t>Με εκφόρτωση</t>
  </si>
  <si>
    <t>Appendix 1</t>
  </si>
  <si>
    <t>Ναι</t>
  </si>
  <si>
    <t>Όχι</t>
  </si>
  <si>
    <t>Σύνολο μεταφορών</t>
  </si>
  <si>
    <t xml:space="preserve">Μεταφορικά ανά φορτίο </t>
  </si>
  <si>
    <t>Πλάκες
(400Χ400Χ35 mm)</t>
  </si>
  <si>
    <t>Τσιμεντόλιθοι
(400Χ200Χ100 mm)</t>
  </si>
  <si>
    <t>Τσιμεντόλιθοι
(400Χ200Χ200 mm)</t>
  </si>
  <si>
    <t>Τσιμεντόλιθοι
(400Χ200Χ150 mm)</t>
  </si>
  <si>
    <t>Foundation Block
(500Χ200Χ200 mm)</t>
  </si>
  <si>
    <t>Foundation Block
(500Χ200Χ250 mm)</t>
  </si>
  <si>
    <t>Μονάδες ανά φορτίο  (με forklift)</t>
  </si>
  <si>
    <t>Μονάδες ανά φορτίο  (χωρίς forklift)</t>
  </si>
  <si>
    <t>Κρασπεδόλιθος Τύπος Α 
(250Χ305Χ150 mm)</t>
  </si>
  <si>
    <t>Κρασπεδόλιθος Τύπος Β
(250Χ255Χ150 mm)</t>
  </si>
  <si>
    <t>Πλάκες
(400Χ200Χ50 mm)</t>
  </si>
  <si>
    <t>Κυβόλιθοι
(100Χ100Χ60 mm)</t>
  </si>
  <si>
    <t>Κυβόλιθοι
(200Χ200Χ60 mm)</t>
  </si>
  <si>
    <t>Μέγιστος αριθμός παλέτων (με forklift) (space wise)</t>
  </si>
  <si>
    <t>Μέγιστος αριθμός παλέτων (χωρίς forklift)  (space wise)</t>
  </si>
  <si>
    <t>Ref</t>
  </si>
  <si>
    <t xml:space="preserve">Μεταφορικά έξοδα </t>
  </si>
  <si>
    <t>Βάρος φορτείου (με forklift)</t>
  </si>
  <si>
    <t>Βάρος φορτείου (χωρίς forklift)</t>
  </si>
  <si>
    <t>Φορτία (με forklift)</t>
  </si>
  <si>
    <t>Φορτία (χωρίς forklift)</t>
  </si>
  <si>
    <t>Enter values in Green cells where appropriate</t>
  </si>
  <si>
    <t xml:space="preserve">Ο υπoλογισμός είναι ενδεικτικός για σκοπούς forecast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</si>
</sst>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[$€-2]\ * #,##0.00_-;\-[$€-2]\ * #,##0.00_-;_-[$€-2]\ * &quot;-&quot;??_-;_-@_-"/>
  </numFmts>
  <fonts count="12">
    <font>
      <sz val="10"/>
      <color rgb="FF000000"/>
      <name val="Arial"/>
    </font>
    <font>
      <sz val="11"/>
      <color theme="1"/>
      <name val="Calibri"/>
    </font>
    <font>
      <sz val="11"/>
      <color rgb="FF000000"/>
      <name val="Calibri"/>
    </font>
    <font>
      <sz val="10"/>
      <color theme="1"/>
      <name val="Arial"/>
    </font>
    <font>
      <sz val="11"/>
      <color rgb="FF000000"/>
      <name val="Calibri, Arial"/>
    </font>
    <font>
      <vertAlign val="superscript"/>
      <sz val="11"/>
      <color theme="1"/>
      <name val="Calibri"/>
    </font>
    <font>
      <sz val="11"/>
      <color theme="1"/>
      <name val="Calibri"/>
      <family val="2"/>
      <charset val="161"/>
    </font>
    <font>
      <sz val="10"/>
      <color rgb="FF000000"/>
      <name val="Arial"/>
      <family val="2"/>
      <charset val="161"/>
    </font>
    <font>
      <sz val="10"/>
      <color theme="1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rgb="FFFF0000"/>
      <name val="Arial"/>
      <family val="2"/>
      <charset val="161"/>
    </font>
    <font>
      <u/>
      <sz val="10"/>
      <color rgb="FFFF0000"/>
      <name val="Arial"/>
      <family val="2"/>
      <charset val="161"/>
    </font>
  </fonts>
  <fills count="8">
    <fill>
      <patternFill patternType="none"/>
    </fill>
    <fill>
      <patternFill patternType="gray125"/>
    </fill>
    <fill>
      <patternFill patternType="solid">
        <fgColor theme="2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7" fillId="0" borderId="0" xfId="0" applyFont="1" applyAlignment="1"/>
    <xf numFmtId="0" fontId="9" fillId="0" borderId="0" xfId="0" applyFont="1" applyAlignment="1"/>
    <xf numFmtId="0" fontId="0" fillId="0" borderId="0" xfId="0" applyFont="1" applyAlignment="1" applyProtection="1"/>
    <xf numFmtId="0" fontId="7" fillId="0" borderId="6" xfId="0" applyFont="1" applyBorder="1" applyAlignment="1" applyProtection="1">
      <alignment horizontal="center"/>
    </xf>
    <xf numFmtId="164" fontId="6" fillId="3" borderId="9" xfId="0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wrapText="1"/>
    </xf>
    <xf numFmtId="0" fontId="6" fillId="2" borderId="1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wrapText="1"/>
    </xf>
    <xf numFmtId="0" fontId="1" fillId="4" borderId="1" xfId="0" applyFont="1" applyFill="1" applyBorder="1" applyAlignment="1" applyProtection="1">
      <alignment horizontal="center"/>
    </xf>
    <xf numFmtId="164" fontId="1" fillId="3" borderId="1" xfId="0" applyNumberFormat="1" applyFont="1" applyFill="1" applyBorder="1" applyAlignment="1" applyProtection="1">
      <alignment horizontal="center"/>
    </xf>
    <xf numFmtId="1" fontId="1" fillId="3" borderId="1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wrapText="1"/>
    </xf>
    <xf numFmtId="0" fontId="6" fillId="4" borderId="1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wrapText="1"/>
    </xf>
    <xf numFmtId="0" fontId="6" fillId="5" borderId="3" xfId="0" applyFont="1" applyFill="1" applyBorder="1" applyAlignment="1" applyProtection="1">
      <alignment wrapText="1"/>
    </xf>
    <xf numFmtId="0" fontId="6" fillId="6" borderId="3" xfId="0" applyFont="1" applyFill="1" applyBorder="1" applyAlignment="1" applyProtection="1">
      <alignment wrapText="1"/>
    </xf>
    <xf numFmtId="0" fontId="2" fillId="4" borderId="1" xfId="0" applyFont="1" applyFill="1" applyBorder="1" applyAlignment="1" applyProtection="1">
      <alignment horizontal="center"/>
    </xf>
    <xf numFmtId="0" fontId="1" fillId="6" borderId="3" xfId="0" applyFont="1" applyFill="1" applyBorder="1" applyAlignment="1" applyProtection="1">
      <alignment wrapText="1"/>
    </xf>
    <xf numFmtId="0" fontId="1" fillId="0" borderId="3" xfId="0" applyFont="1" applyBorder="1" applyAlignment="1" applyProtection="1">
      <alignment wrapText="1"/>
    </xf>
    <xf numFmtId="0" fontId="3" fillId="0" borderId="0" xfId="0" applyFont="1" applyProtection="1"/>
    <xf numFmtId="0" fontId="8" fillId="0" borderId="0" xfId="0" applyFont="1" applyProtection="1"/>
    <xf numFmtId="164" fontId="3" fillId="0" borderId="5" xfId="0" applyNumberFormat="1" applyFont="1" applyBorder="1" applyProtection="1"/>
    <xf numFmtId="164" fontId="0" fillId="0" borderId="10" xfId="0" applyNumberFormat="1" applyFont="1" applyBorder="1" applyAlignment="1" applyProtection="1"/>
    <xf numFmtId="0" fontId="7" fillId="0" borderId="0" xfId="0" applyFont="1" applyAlignment="1" applyProtection="1"/>
    <xf numFmtId="164" fontId="7" fillId="0" borderId="0" xfId="0" applyNumberFormat="1" applyFont="1" applyAlignment="1" applyProtection="1"/>
    <xf numFmtId="0" fontId="11" fillId="0" borderId="0" xfId="0" applyFont="1" applyAlignment="1" applyProtection="1"/>
    <xf numFmtId="0" fontId="10" fillId="0" borderId="0" xfId="0" applyFont="1" applyAlignment="1" applyProtection="1"/>
    <xf numFmtId="165" fontId="0" fillId="0" borderId="0" xfId="0" applyNumberFormat="1" applyFont="1" applyAlignment="1" applyProtection="1"/>
    <xf numFmtId="165" fontId="0" fillId="7" borderId="0" xfId="0" applyNumberFormat="1" applyFont="1" applyFill="1" applyAlignment="1" applyProtection="1">
      <protection locked="0"/>
    </xf>
    <xf numFmtId="0" fontId="0" fillId="7" borderId="0" xfId="0" applyFont="1" applyFill="1" applyAlignment="1" applyProtection="1">
      <protection locked="0"/>
    </xf>
    <xf numFmtId="0" fontId="1" fillId="7" borderId="2" xfId="0" applyFont="1" applyFill="1" applyBorder="1" applyAlignment="1" applyProtection="1">
      <alignment horizontal="center"/>
      <protection locked="0"/>
    </xf>
    <xf numFmtId="0" fontId="1" fillId="7" borderId="4" xfId="0" applyFont="1" applyFill="1" applyBorder="1" applyAlignment="1" applyProtection="1">
      <alignment horizontal="center"/>
      <protection locked="0"/>
    </xf>
    <xf numFmtId="0" fontId="0" fillId="7" borderId="0" xfId="0" applyFont="1" applyFill="1" applyAlignment="1" applyProtection="1"/>
    <xf numFmtId="164" fontId="1" fillId="2" borderId="8" xfId="0" applyNumberFormat="1" applyFont="1" applyFill="1" applyBorder="1" applyAlignment="1" applyProtection="1">
      <alignment horizontal="center"/>
    </xf>
    <xf numFmtId="164" fontId="1" fillId="2" borderId="2" xfId="0" applyNumberFormat="1" applyFont="1" applyFill="1" applyBorder="1" applyAlignment="1" applyProtection="1">
      <alignment horizontal="center"/>
    </xf>
    <xf numFmtId="164" fontId="6" fillId="3" borderId="8" xfId="0" applyNumberFormat="1" applyFont="1" applyFill="1" applyBorder="1" applyAlignment="1" applyProtection="1">
      <alignment horizontal="center"/>
    </xf>
    <xf numFmtId="164" fontId="6" fillId="3" borderId="9" xfId="0" applyNumberFormat="1" applyFont="1" applyFill="1" applyBorder="1" applyAlignment="1" applyProtection="1">
      <alignment horizontal="center"/>
    </xf>
    <xf numFmtId="164" fontId="6" fillId="3" borderId="2" xfId="0" applyNumberFormat="1" applyFont="1" applyFill="1" applyBorder="1" applyAlignment="1" applyProtection="1">
      <alignment horizontal="center"/>
    </xf>
    <xf numFmtId="0" fontId="7" fillId="4" borderId="11" xfId="0" applyFont="1" applyFill="1" applyBorder="1" applyAlignment="1" applyProtection="1">
      <alignment horizontal="center"/>
    </xf>
    <xf numFmtId="0" fontId="7" fillId="4" borderId="7" xfId="0" applyFont="1" applyFill="1" applyBorder="1" applyAlignment="1" applyProtection="1">
      <alignment horizontal="center"/>
    </xf>
    <xf numFmtId="0" fontId="7" fillId="4" borderId="4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T1015"/>
  <sheetViews>
    <sheetView tabSelected="1" topLeftCell="A25" zoomScale="70" zoomScaleNormal="70" workbookViewId="0">
      <selection activeCell="R36" sqref="R36"/>
    </sheetView>
  </sheetViews>
  <sheetFormatPr defaultColWidth="14.44140625" defaultRowHeight="15" customHeight="1"/>
  <cols>
    <col min="1" max="1" width="26.5546875" style="3" customWidth="1"/>
    <col min="2" max="4" width="14.44140625" style="3" customWidth="1"/>
    <col min="5" max="6" width="14.44140625" style="3" hidden="1" customWidth="1"/>
    <col min="7" max="7" width="17.6640625" style="3" hidden="1" customWidth="1"/>
    <col min="8" max="8" width="18.21875" style="3" hidden="1" customWidth="1"/>
    <col min="9" max="9" width="14.44140625" style="3" hidden="1" customWidth="1"/>
    <col min="10" max="10" width="17.6640625" style="3" bestFit="1" customWidth="1"/>
    <col min="11" max="11" width="22" style="3" bestFit="1" customWidth="1"/>
    <col min="12" max="12" width="20.21875" style="3" hidden="1" customWidth="1"/>
    <col min="13" max="15" width="22" style="3" hidden="1" customWidth="1"/>
    <col min="16" max="16" width="16.5546875" style="3" bestFit="1" customWidth="1"/>
    <col min="17" max="17" width="17.44140625" style="3" bestFit="1" customWidth="1"/>
    <col min="18" max="19" width="14.44140625" style="3"/>
    <col min="20" max="20" width="41.6640625" style="3" bestFit="1" customWidth="1"/>
    <col min="21" max="16384" width="14.44140625" style="3"/>
  </cols>
  <sheetData>
    <row r="1" spans="1:20" ht="15" customHeight="1">
      <c r="B1" s="4" t="s">
        <v>42</v>
      </c>
      <c r="C1" s="43" t="s">
        <v>39</v>
      </c>
      <c r="D1" s="44"/>
      <c r="E1" s="44"/>
      <c r="F1" s="44"/>
      <c r="G1" s="44"/>
      <c r="H1" s="45"/>
      <c r="I1" s="40" t="s">
        <v>40</v>
      </c>
      <c r="J1" s="41"/>
      <c r="K1" s="41"/>
      <c r="L1" s="41"/>
      <c r="M1" s="42"/>
      <c r="N1" s="5"/>
      <c r="O1" s="5"/>
      <c r="P1" s="38" t="s">
        <v>41</v>
      </c>
      <c r="Q1" s="39"/>
    </row>
    <row r="2" spans="1:20" ht="57.6">
      <c r="A2" s="6" t="s">
        <v>0</v>
      </c>
      <c r="B2" s="7" t="s">
        <v>1</v>
      </c>
      <c r="C2" s="8" t="s">
        <v>2</v>
      </c>
      <c r="D2" s="9" t="s">
        <v>32</v>
      </c>
      <c r="E2" s="9" t="s">
        <v>37</v>
      </c>
      <c r="F2" s="9" t="s">
        <v>38</v>
      </c>
      <c r="G2" s="10" t="s">
        <v>64</v>
      </c>
      <c r="H2" s="10" t="s">
        <v>65</v>
      </c>
      <c r="I2" s="8" t="s">
        <v>19</v>
      </c>
      <c r="J2" s="10" t="s">
        <v>30</v>
      </c>
      <c r="K2" s="9" t="s">
        <v>31</v>
      </c>
      <c r="L2" s="10" t="s">
        <v>57</v>
      </c>
      <c r="M2" s="10" t="s">
        <v>58</v>
      </c>
      <c r="N2" s="10" t="s">
        <v>68</v>
      </c>
      <c r="O2" s="10" t="s">
        <v>69</v>
      </c>
      <c r="P2" s="9" t="s">
        <v>70</v>
      </c>
      <c r="Q2" s="9" t="s">
        <v>71</v>
      </c>
      <c r="S2" s="37"/>
      <c r="T2" s="28" t="s">
        <v>72</v>
      </c>
    </row>
    <row r="3" spans="1:20" ht="28.8">
      <c r="A3" s="11" t="s">
        <v>3</v>
      </c>
      <c r="B3" s="35"/>
      <c r="C3" s="12" t="s">
        <v>4</v>
      </c>
      <c r="D3" s="12">
        <v>20</v>
      </c>
      <c r="E3" s="12">
        <v>100</v>
      </c>
      <c r="F3" s="12">
        <v>3500</v>
      </c>
      <c r="G3" s="12">
        <v>16</v>
      </c>
      <c r="H3" s="12">
        <v>20</v>
      </c>
      <c r="I3" s="13">
        <f t="shared" ref="I3:I9" si="0">B3/D3</f>
        <v>0</v>
      </c>
      <c r="J3" s="14">
        <f>MIN(ROUND((29000-F3)/(D3*E3),0),G3)</f>
        <v>13</v>
      </c>
      <c r="K3" s="14">
        <f>MIN(ROUND(29000/(D3*E3),0),H3)</f>
        <v>15</v>
      </c>
      <c r="L3" s="14">
        <f>J3*D3</f>
        <v>260</v>
      </c>
      <c r="M3" s="14">
        <f>K3*D3</f>
        <v>300</v>
      </c>
      <c r="N3" s="14">
        <f>(J3*D3*E3)+F3</f>
        <v>29500</v>
      </c>
      <c r="O3" s="14">
        <f>K3*D3*E3</f>
        <v>30000</v>
      </c>
      <c r="P3" s="15">
        <f>I3/J3</f>
        <v>0</v>
      </c>
      <c r="Q3" s="15">
        <f>I3/K3</f>
        <v>0</v>
      </c>
    </row>
    <row r="4" spans="1:20" ht="28.8">
      <c r="A4" s="16" t="s">
        <v>28</v>
      </c>
      <c r="B4" s="36"/>
      <c r="C4" s="17" t="s">
        <v>4</v>
      </c>
      <c r="D4" s="12">
        <v>18</v>
      </c>
      <c r="E4" s="12">
        <v>100</v>
      </c>
      <c r="F4" s="12">
        <v>3500</v>
      </c>
      <c r="G4" s="12">
        <v>16</v>
      </c>
      <c r="H4" s="12">
        <v>20</v>
      </c>
      <c r="I4" s="13">
        <f t="shared" si="0"/>
        <v>0</v>
      </c>
      <c r="J4" s="14">
        <f t="shared" ref="J4:J21" si="1">MIN(ROUND((29000-F4)/(D4*E4),0),G4)</f>
        <v>14</v>
      </c>
      <c r="K4" s="14">
        <f t="shared" ref="K4:K21" si="2">MIN(ROUND(29000/(D4*E4),0),H4)</f>
        <v>16</v>
      </c>
      <c r="L4" s="14">
        <f t="shared" ref="L4:L21" si="3">J4*D4</f>
        <v>252</v>
      </c>
      <c r="M4" s="14">
        <f t="shared" ref="M4:M21" si="4">K4*D4</f>
        <v>288</v>
      </c>
      <c r="N4" s="14">
        <f t="shared" ref="N4:N21" si="5">(J4*D4*E4)+F4</f>
        <v>28700</v>
      </c>
      <c r="O4" s="14">
        <f t="shared" ref="O4:O21" si="6">K4*D4*E4</f>
        <v>28800</v>
      </c>
      <c r="P4" s="15">
        <f t="shared" ref="P4:P21" si="7">I4/J4</f>
        <v>0</v>
      </c>
      <c r="Q4" s="15">
        <f t="shared" ref="Q4:Q21" si="8">I4/K4</f>
        <v>0</v>
      </c>
    </row>
    <row r="5" spans="1:20" ht="28.8">
      <c r="A5" s="18" t="s">
        <v>59</v>
      </c>
      <c r="B5" s="36"/>
      <c r="C5" s="12" t="s">
        <v>4</v>
      </c>
      <c r="D5" s="12">
        <v>18</v>
      </c>
      <c r="E5" s="12">
        <v>100</v>
      </c>
      <c r="F5" s="12">
        <v>3500</v>
      </c>
      <c r="G5" s="12">
        <v>16</v>
      </c>
      <c r="H5" s="12">
        <v>20</v>
      </c>
      <c r="I5" s="13">
        <f t="shared" si="0"/>
        <v>0</v>
      </c>
      <c r="J5" s="14">
        <f t="shared" ref="J5" si="9">MIN(ROUND((29000-F5)/(D5*E5),0),G5)</f>
        <v>14</v>
      </c>
      <c r="K5" s="14">
        <f t="shared" ref="K5" si="10">MIN(ROUND(29000/(D5*E5),0),H5)</f>
        <v>16</v>
      </c>
      <c r="L5" s="14">
        <f t="shared" ref="L5" si="11">J5*D5</f>
        <v>252</v>
      </c>
      <c r="M5" s="14">
        <f t="shared" ref="M5" si="12">K5*D5</f>
        <v>288</v>
      </c>
      <c r="N5" s="14">
        <f t="shared" si="5"/>
        <v>28700</v>
      </c>
      <c r="O5" s="14">
        <f t="shared" si="6"/>
        <v>28800</v>
      </c>
      <c r="P5" s="15">
        <f t="shared" ref="P5" si="13">I5/J5</f>
        <v>0</v>
      </c>
      <c r="Q5" s="15">
        <f t="shared" ref="Q5" si="14">I5/K5</f>
        <v>0</v>
      </c>
    </row>
    <row r="6" spans="1:20" ht="28.8">
      <c r="A6" s="11" t="s">
        <v>5</v>
      </c>
      <c r="B6" s="36"/>
      <c r="C6" s="12" t="s">
        <v>4</v>
      </c>
      <c r="D6" s="12">
        <v>24</v>
      </c>
      <c r="E6" s="12">
        <v>84</v>
      </c>
      <c r="F6" s="12">
        <v>3500</v>
      </c>
      <c r="G6" s="12">
        <v>16</v>
      </c>
      <c r="H6" s="12">
        <v>20</v>
      </c>
      <c r="I6" s="13">
        <f t="shared" si="0"/>
        <v>0</v>
      </c>
      <c r="J6" s="14">
        <f t="shared" si="1"/>
        <v>13</v>
      </c>
      <c r="K6" s="14">
        <f t="shared" si="2"/>
        <v>14</v>
      </c>
      <c r="L6" s="14">
        <f t="shared" si="3"/>
        <v>312</v>
      </c>
      <c r="M6" s="14">
        <f t="shared" si="4"/>
        <v>336</v>
      </c>
      <c r="N6" s="14">
        <f t="shared" si="5"/>
        <v>29708</v>
      </c>
      <c r="O6" s="14">
        <f t="shared" si="6"/>
        <v>28224</v>
      </c>
      <c r="P6" s="15">
        <f t="shared" si="7"/>
        <v>0</v>
      </c>
      <c r="Q6" s="15">
        <f t="shared" si="8"/>
        <v>0</v>
      </c>
    </row>
    <row r="7" spans="1:20" ht="28.8">
      <c r="A7" s="11" t="s">
        <v>29</v>
      </c>
      <c r="B7" s="36"/>
      <c r="C7" s="12" t="s">
        <v>4</v>
      </c>
      <c r="D7" s="12">
        <v>24</v>
      </c>
      <c r="E7" s="12">
        <v>84</v>
      </c>
      <c r="F7" s="12">
        <v>3500</v>
      </c>
      <c r="G7" s="12">
        <v>16</v>
      </c>
      <c r="H7" s="12">
        <v>20</v>
      </c>
      <c r="I7" s="13">
        <f t="shared" si="0"/>
        <v>0</v>
      </c>
      <c r="J7" s="14">
        <f t="shared" si="1"/>
        <v>13</v>
      </c>
      <c r="K7" s="14">
        <f t="shared" si="2"/>
        <v>14</v>
      </c>
      <c r="L7" s="14">
        <f t="shared" si="3"/>
        <v>312</v>
      </c>
      <c r="M7" s="14">
        <f t="shared" si="4"/>
        <v>336</v>
      </c>
      <c r="N7" s="14">
        <f t="shared" si="5"/>
        <v>29708</v>
      </c>
      <c r="O7" s="14">
        <f t="shared" si="6"/>
        <v>28224</v>
      </c>
      <c r="P7" s="15">
        <f t="shared" si="7"/>
        <v>0</v>
      </c>
      <c r="Q7" s="15">
        <f t="shared" si="8"/>
        <v>0</v>
      </c>
    </row>
    <row r="8" spans="1:20" ht="28.8">
      <c r="A8" s="19" t="s">
        <v>60</v>
      </c>
      <c r="B8" s="36"/>
      <c r="C8" s="12" t="s">
        <v>4</v>
      </c>
      <c r="D8" s="12">
        <v>24</v>
      </c>
      <c r="E8" s="12">
        <v>84</v>
      </c>
      <c r="F8" s="12">
        <v>3500</v>
      </c>
      <c r="G8" s="12">
        <v>16</v>
      </c>
      <c r="H8" s="12">
        <v>20</v>
      </c>
      <c r="I8" s="13">
        <f t="shared" si="0"/>
        <v>0</v>
      </c>
      <c r="J8" s="14">
        <f t="shared" ref="J8" si="15">MIN(ROUND((29000-F8)/(D8*E8),0),G8)</f>
        <v>13</v>
      </c>
      <c r="K8" s="14">
        <f t="shared" ref="K8" si="16">MIN(ROUND(29000/(D8*E8),0),H8)</f>
        <v>14</v>
      </c>
      <c r="L8" s="14">
        <f t="shared" ref="L8" si="17">J8*D8</f>
        <v>312</v>
      </c>
      <c r="M8" s="14">
        <f t="shared" ref="M8" si="18">K8*D8</f>
        <v>336</v>
      </c>
      <c r="N8" s="14">
        <f t="shared" si="5"/>
        <v>29708</v>
      </c>
      <c r="O8" s="14">
        <f t="shared" si="6"/>
        <v>28224</v>
      </c>
      <c r="P8" s="15">
        <f t="shared" ref="P8" si="19">I8/J8</f>
        <v>0</v>
      </c>
      <c r="Q8" s="15">
        <f t="shared" ref="Q8" si="20">I8/K8</f>
        <v>0</v>
      </c>
    </row>
    <row r="9" spans="1:20" ht="28.8">
      <c r="A9" s="11" t="s">
        <v>6</v>
      </c>
      <c r="B9" s="36"/>
      <c r="C9" s="12" t="s">
        <v>4</v>
      </c>
      <c r="D9" s="12">
        <v>30</v>
      </c>
      <c r="E9" s="12">
        <v>62</v>
      </c>
      <c r="F9" s="12">
        <v>3500</v>
      </c>
      <c r="G9" s="12">
        <v>16</v>
      </c>
      <c r="H9" s="12">
        <v>20</v>
      </c>
      <c r="I9" s="13">
        <f t="shared" si="0"/>
        <v>0</v>
      </c>
      <c r="J9" s="14">
        <f t="shared" si="1"/>
        <v>14</v>
      </c>
      <c r="K9" s="14">
        <f t="shared" si="2"/>
        <v>16</v>
      </c>
      <c r="L9" s="14">
        <f t="shared" si="3"/>
        <v>420</v>
      </c>
      <c r="M9" s="14">
        <f t="shared" si="4"/>
        <v>480</v>
      </c>
      <c r="N9" s="14">
        <f t="shared" si="5"/>
        <v>29540</v>
      </c>
      <c r="O9" s="14">
        <f t="shared" si="6"/>
        <v>29760</v>
      </c>
      <c r="P9" s="15">
        <f t="shared" si="7"/>
        <v>0</v>
      </c>
      <c r="Q9" s="15">
        <f t="shared" si="8"/>
        <v>0</v>
      </c>
    </row>
    <row r="10" spans="1:20" ht="28.8">
      <c r="A10" s="11" t="s">
        <v>36</v>
      </c>
      <c r="B10" s="36"/>
      <c r="C10" s="12" t="s">
        <v>4</v>
      </c>
      <c r="D10" s="12">
        <v>30</v>
      </c>
      <c r="E10" s="12">
        <v>62</v>
      </c>
      <c r="F10" s="12">
        <v>3500</v>
      </c>
      <c r="G10" s="12">
        <v>16</v>
      </c>
      <c r="H10" s="12">
        <v>20</v>
      </c>
      <c r="I10" s="13">
        <f t="shared" ref="I10" si="21">B10/D10</f>
        <v>0</v>
      </c>
      <c r="J10" s="14">
        <f t="shared" si="1"/>
        <v>14</v>
      </c>
      <c r="K10" s="14">
        <f t="shared" si="2"/>
        <v>16</v>
      </c>
      <c r="L10" s="14">
        <f t="shared" si="3"/>
        <v>420</v>
      </c>
      <c r="M10" s="14">
        <f t="shared" si="4"/>
        <v>480</v>
      </c>
      <c r="N10" s="14">
        <f t="shared" si="5"/>
        <v>29540</v>
      </c>
      <c r="O10" s="14">
        <f t="shared" si="6"/>
        <v>29760</v>
      </c>
      <c r="P10" s="15">
        <f t="shared" si="7"/>
        <v>0</v>
      </c>
      <c r="Q10" s="15">
        <f t="shared" si="8"/>
        <v>0</v>
      </c>
    </row>
    <row r="11" spans="1:20" ht="28.8">
      <c r="A11" s="11" t="s">
        <v>7</v>
      </c>
      <c r="B11" s="36"/>
      <c r="C11" s="12" t="s">
        <v>4</v>
      </c>
      <c r="D11" s="12">
        <v>36</v>
      </c>
      <c r="E11" s="12">
        <f>23.6*2</f>
        <v>47.2</v>
      </c>
      <c r="F11" s="12">
        <v>3500</v>
      </c>
      <c r="G11" s="12">
        <v>16</v>
      </c>
      <c r="H11" s="12">
        <v>20</v>
      </c>
      <c r="I11" s="13">
        <f t="shared" ref="I11:I22" si="22">B11/D11</f>
        <v>0</v>
      </c>
      <c r="J11" s="14">
        <f t="shared" si="1"/>
        <v>15</v>
      </c>
      <c r="K11" s="14">
        <f t="shared" si="2"/>
        <v>17</v>
      </c>
      <c r="L11" s="14">
        <f t="shared" si="3"/>
        <v>540</v>
      </c>
      <c r="M11" s="14">
        <f t="shared" si="4"/>
        <v>612</v>
      </c>
      <c r="N11" s="14">
        <f t="shared" si="5"/>
        <v>28988</v>
      </c>
      <c r="O11" s="14">
        <f t="shared" si="6"/>
        <v>28886.400000000001</v>
      </c>
      <c r="P11" s="15">
        <f t="shared" si="7"/>
        <v>0</v>
      </c>
      <c r="Q11" s="15">
        <f t="shared" si="8"/>
        <v>0</v>
      </c>
    </row>
    <row r="12" spans="1:20" ht="28.8">
      <c r="A12" s="11" t="s">
        <v>8</v>
      </c>
      <c r="B12" s="36"/>
      <c r="C12" s="12" t="s">
        <v>4</v>
      </c>
      <c r="D12" s="12">
        <v>36</v>
      </c>
      <c r="E12" s="12">
        <f>21*2</f>
        <v>42</v>
      </c>
      <c r="F12" s="12">
        <v>3500</v>
      </c>
      <c r="G12" s="12">
        <v>16</v>
      </c>
      <c r="H12" s="12">
        <v>20</v>
      </c>
      <c r="I12" s="13">
        <f t="shared" si="22"/>
        <v>0</v>
      </c>
      <c r="J12" s="14">
        <f t="shared" si="1"/>
        <v>16</v>
      </c>
      <c r="K12" s="14">
        <f t="shared" si="2"/>
        <v>19</v>
      </c>
      <c r="L12" s="14">
        <f t="shared" si="3"/>
        <v>576</v>
      </c>
      <c r="M12" s="14">
        <f t="shared" si="4"/>
        <v>684</v>
      </c>
      <c r="N12" s="14">
        <f t="shared" si="5"/>
        <v>27692</v>
      </c>
      <c r="O12" s="14">
        <f t="shared" si="6"/>
        <v>28728</v>
      </c>
      <c r="P12" s="15">
        <f t="shared" si="7"/>
        <v>0</v>
      </c>
      <c r="Q12" s="15">
        <f t="shared" si="8"/>
        <v>0</v>
      </c>
    </row>
    <row r="13" spans="1:20" ht="14.4">
      <c r="A13" s="11" t="s">
        <v>9</v>
      </c>
      <c r="B13" s="36"/>
      <c r="C13" s="12" t="s">
        <v>4</v>
      </c>
      <c r="D13" s="12">
        <v>18</v>
      </c>
      <c r="E13" s="12">
        <v>100</v>
      </c>
      <c r="F13" s="12">
        <v>3500</v>
      </c>
      <c r="G13" s="12">
        <v>16</v>
      </c>
      <c r="H13" s="12">
        <v>20</v>
      </c>
      <c r="I13" s="13">
        <f t="shared" si="22"/>
        <v>0</v>
      </c>
      <c r="J13" s="14">
        <f t="shared" si="1"/>
        <v>14</v>
      </c>
      <c r="K13" s="14">
        <f t="shared" si="2"/>
        <v>16</v>
      </c>
      <c r="L13" s="14">
        <f t="shared" si="3"/>
        <v>252</v>
      </c>
      <c r="M13" s="14">
        <f t="shared" si="4"/>
        <v>288</v>
      </c>
      <c r="N13" s="14">
        <f t="shared" si="5"/>
        <v>28700</v>
      </c>
      <c r="O13" s="14">
        <f t="shared" si="6"/>
        <v>28800</v>
      </c>
      <c r="P13" s="15">
        <f t="shared" si="7"/>
        <v>0</v>
      </c>
      <c r="Q13" s="15">
        <f t="shared" si="8"/>
        <v>0</v>
      </c>
    </row>
    <row r="14" spans="1:20" ht="14.4">
      <c r="A14" s="11" t="s">
        <v>10</v>
      </c>
      <c r="B14" s="36"/>
      <c r="C14" s="12" t="s">
        <v>4</v>
      </c>
      <c r="D14" s="12">
        <v>36</v>
      </c>
      <c r="E14" s="12">
        <f>21*2</f>
        <v>42</v>
      </c>
      <c r="F14" s="12">
        <v>3500</v>
      </c>
      <c r="G14" s="12">
        <v>16</v>
      </c>
      <c r="H14" s="12">
        <v>20</v>
      </c>
      <c r="I14" s="13">
        <f t="shared" si="22"/>
        <v>0</v>
      </c>
      <c r="J14" s="14">
        <f t="shared" si="1"/>
        <v>16</v>
      </c>
      <c r="K14" s="14">
        <f t="shared" si="2"/>
        <v>19</v>
      </c>
      <c r="L14" s="14">
        <f t="shared" si="3"/>
        <v>576</v>
      </c>
      <c r="M14" s="14">
        <f t="shared" si="4"/>
        <v>684</v>
      </c>
      <c r="N14" s="14">
        <f t="shared" si="5"/>
        <v>27692</v>
      </c>
      <c r="O14" s="14">
        <f t="shared" si="6"/>
        <v>28728</v>
      </c>
      <c r="P14" s="15">
        <f t="shared" si="7"/>
        <v>0</v>
      </c>
      <c r="Q14" s="15">
        <f t="shared" si="8"/>
        <v>0</v>
      </c>
    </row>
    <row r="15" spans="1:20" ht="14.4">
      <c r="A15" s="11" t="s">
        <v>11</v>
      </c>
      <c r="B15" s="36"/>
      <c r="C15" s="12" t="s">
        <v>4</v>
      </c>
      <c r="D15" s="12">
        <v>24</v>
      </c>
      <c r="E15" s="12">
        <v>84</v>
      </c>
      <c r="F15" s="12">
        <v>3500</v>
      </c>
      <c r="G15" s="12">
        <v>16</v>
      </c>
      <c r="H15" s="12">
        <v>20</v>
      </c>
      <c r="I15" s="13">
        <f t="shared" si="22"/>
        <v>0</v>
      </c>
      <c r="J15" s="14">
        <f t="shared" si="1"/>
        <v>13</v>
      </c>
      <c r="K15" s="14">
        <f t="shared" si="2"/>
        <v>14</v>
      </c>
      <c r="L15" s="14">
        <f t="shared" si="3"/>
        <v>312</v>
      </c>
      <c r="M15" s="14">
        <f t="shared" si="4"/>
        <v>336</v>
      </c>
      <c r="N15" s="14">
        <f t="shared" si="5"/>
        <v>29708</v>
      </c>
      <c r="O15" s="14">
        <f t="shared" si="6"/>
        <v>28224</v>
      </c>
      <c r="P15" s="15">
        <f t="shared" si="7"/>
        <v>0</v>
      </c>
      <c r="Q15" s="15">
        <f t="shared" si="8"/>
        <v>0</v>
      </c>
    </row>
    <row r="16" spans="1:20" ht="14.4">
      <c r="A16" s="11" t="s">
        <v>12</v>
      </c>
      <c r="B16" s="36"/>
      <c r="C16" s="12" t="s">
        <v>4</v>
      </c>
      <c r="D16" s="12">
        <v>24</v>
      </c>
      <c r="E16" s="12">
        <v>75</v>
      </c>
      <c r="F16" s="12">
        <v>3500</v>
      </c>
      <c r="G16" s="12">
        <v>16</v>
      </c>
      <c r="H16" s="12">
        <v>20</v>
      </c>
      <c r="I16" s="13">
        <f t="shared" si="22"/>
        <v>0</v>
      </c>
      <c r="J16" s="14">
        <f t="shared" si="1"/>
        <v>14</v>
      </c>
      <c r="K16" s="14">
        <f t="shared" si="2"/>
        <v>16</v>
      </c>
      <c r="L16" s="14">
        <f t="shared" si="3"/>
        <v>336</v>
      </c>
      <c r="M16" s="14">
        <f t="shared" si="4"/>
        <v>384</v>
      </c>
      <c r="N16" s="14">
        <f t="shared" si="5"/>
        <v>28700</v>
      </c>
      <c r="O16" s="14">
        <f t="shared" si="6"/>
        <v>28800</v>
      </c>
      <c r="P16" s="15">
        <f t="shared" si="7"/>
        <v>0</v>
      </c>
      <c r="Q16" s="15">
        <f t="shared" si="8"/>
        <v>0</v>
      </c>
    </row>
    <row r="17" spans="1:17" ht="28.8">
      <c r="A17" s="11" t="s">
        <v>13</v>
      </c>
      <c r="B17" s="36"/>
      <c r="C17" s="12" t="s">
        <v>4</v>
      </c>
      <c r="D17" s="12">
        <v>52</v>
      </c>
      <c r="E17" s="12">
        <v>26</v>
      </c>
      <c r="F17" s="12">
        <v>3500</v>
      </c>
      <c r="G17" s="12">
        <v>16</v>
      </c>
      <c r="H17" s="12">
        <v>20</v>
      </c>
      <c r="I17" s="13">
        <f t="shared" si="22"/>
        <v>0</v>
      </c>
      <c r="J17" s="14">
        <f t="shared" si="1"/>
        <v>16</v>
      </c>
      <c r="K17" s="14">
        <f t="shared" si="2"/>
        <v>20</v>
      </c>
      <c r="L17" s="14">
        <f t="shared" si="3"/>
        <v>832</v>
      </c>
      <c r="M17" s="14">
        <f t="shared" si="4"/>
        <v>1040</v>
      </c>
      <c r="N17" s="14">
        <f t="shared" si="5"/>
        <v>25132</v>
      </c>
      <c r="O17" s="14">
        <f t="shared" si="6"/>
        <v>27040</v>
      </c>
      <c r="P17" s="15">
        <f t="shared" si="7"/>
        <v>0</v>
      </c>
      <c r="Q17" s="15">
        <f t="shared" si="8"/>
        <v>0</v>
      </c>
    </row>
    <row r="18" spans="1:17" ht="28.8">
      <c r="A18" s="20" t="s">
        <v>51</v>
      </c>
      <c r="B18" s="36"/>
      <c r="C18" s="21" t="s">
        <v>15</v>
      </c>
      <c r="D18" s="12">
        <v>17.28</v>
      </c>
      <c r="E18" s="12">
        <f>13.5*6.25</f>
        <v>84.375</v>
      </c>
      <c r="F18" s="12">
        <v>3500</v>
      </c>
      <c r="G18" s="12">
        <v>20</v>
      </c>
      <c r="H18" s="12">
        <v>26</v>
      </c>
      <c r="I18" s="13">
        <f t="shared" si="22"/>
        <v>0</v>
      </c>
      <c r="J18" s="14">
        <f t="shared" si="1"/>
        <v>17</v>
      </c>
      <c r="K18" s="14">
        <f t="shared" si="2"/>
        <v>20</v>
      </c>
      <c r="L18" s="14">
        <f t="shared" si="3"/>
        <v>293.76</v>
      </c>
      <c r="M18" s="14">
        <f t="shared" si="4"/>
        <v>345.6</v>
      </c>
      <c r="N18" s="14">
        <f t="shared" si="5"/>
        <v>28286</v>
      </c>
      <c r="O18" s="14">
        <f t="shared" si="6"/>
        <v>29160.000000000004</v>
      </c>
      <c r="P18" s="15">
        <f t="shared" ref="P18" si="23">I18/J18</f>
        <v>0</v>
      </c>
      <c r="Q18" s="15">
        <f t="shared" ref="Q18" si="24">I18/K18</f>
        <v>0</v>
      </c>
    </row>
    <row r="19" spans="1:17" ht="28.8">
      <c r="A19" s="20" t="s">
        <v>14</v>
      </c>
      <c r="B19" s="36"/>
      <c r="C19" s="21" t="s">
        <v>20</v>
      </c>
      <c r="D19" s="21">
        <v>12.8</v>
      </c>
      <c r="E19" s="21">
        <f>17.5*6.25</f>
        <v>109.375</v>
      </c>
      <c r="F19" s="12">
        <v>3500</v>
      </c>
      <c r="G19" s="12">
        <v>20</v>
      </c>
      <c r="H19" s="12">
        <v>26</v>
      </c>
      <c r="I19" s="13">
        <f t="shared" si="22"/>
        <v>0</v>
      </c>
      <c r="J19" s="14">
        <f t="shared" si="1"/>
        <v>18</v>
      </c>
      <c r="K19" s="14">
        <f t="shared" si="2"/>
        <v>21</v>
      </c>
      <c r="L19" s="14">
        <f t="shared" si="3"/>
        <v>230.4</v>
      </c>
      <c r="M19" s="14">
        <f t="shared" si="4"/>
        <v>268.8</v>
      </c>
      <c r="N19" s="14">
        <f t="shared" si="5"/>
        <v>28700</v>
      </c>
      <c r="O19" s="14">
        <f t="shared" si="6"/>
        <v>29400</v>
      </c>
      <c r="P19" s="15">
        <f t="shared" si="7"/>
        <v>0</v>
      </c>
      <c r="Q19" s="15">
        <f t="shared" si="8"/>
        <v>0</v>
      </c>
    </row>
    <row r="20" spans="1:17" ht="28.8">
      <c r="A20" s="22" t="s">
        <v>16</v>
      </c>
      <c r="B20" s="36"/>
      <c r="C20" s="21" t="s">
        <v>21</v>
      </c>
      <c r="D20" s="21">
        <v>11.52</v>
      </c>
      <c r="E20" s="21">
        <f>17.7*6.25</f>
        <v>110.625</v>
      </c>
      <c r="F20" s="12">
        <v>3500</v>
      </c>
      <c r="G20" s="12">
        <v>20</v>
      </c>
      <c r="H20" s="12">
        <v>26</v>
      </c>
      <c r="I20" s="13">
        <f t="shared" si="22"/>
        <v>0</v>
      </c>
      <c r="J20" s="14">
        <f t="shared" si="1"/>
        <v>20</v>
      </c>
      <c r="K20" s="14">
        <f t="shared" si="2"/>
        <v>23</v>
      </c>
      <c r="L20" s="14">
        <f t="shared" si="3"/>
        <v>230.39999999999998</v>
      </c>
      <c r="M20" s="14">
        <f t="shared" si="4"/>
        <v>264.95999999999998</v>
      </c>
      <c r="N20" s="14">
        <f t="shared" si="5"/>
        <v>28987.999999999996</v>
      </c>
      <c r="O20" s="14">
        <f t="shared" si="6"/>
        <v>29311.199999999997</v>
      </c>
      <c r="P20" s="15">
        <f t="shared" si="7"/>
        <v>0</v>
      </c>
      <c r="Q20" s="15">
        <f t="shared" si="8"/>
        <v>0</v>
      </c>
    </row>
    <row r="21" spans="1:17" ht="28.8">
      <c r="A21" s="22" t="s">
        <v>17</v>
      </c>
      <c r="B21" s="36"/>
      <c r="C21" s="21" t="s">
        <v>22</v>
      </c>
      <c r="D21" s="21">
        <v>11.52</v>
      </c>
      <c r="E21" s="21">
        <f t="shared" ref="E21:E22" si="25">17.7*6.25</f>
        <v>110.625</v>
      </c>
      <c r="F21" s="12">
        <v>3500</v>
      </c>
      <c r="G21" s="12">
        <v>20</v>
      </c>
      <c r="H21" s="12">
        <v>26</v>
      </c>
      <c r="I21" s="13">
        <f t="shared" si="22"/>
        <v>0</v>
      </c>
      <c r="J21" s="14">
        <f t="shared" si="1"/>
        <v>20</v>
      </c>
      <c r="K21" s="14">
        <f t="shared" si="2"/>
        <v>23</v>
      </c>
      <c r="L21" s="14">
        <f t="shared" si="3"/>
        <v>230.39999999999998</v>
      </c>
      <c r="M21" s="14">
        <f t="shared" si="4"/>
        <v>264.95999999999998</v>
      </c>
      <c r="N21" s="14">
        <f t="shared" si="5"/>
        <v>28987.999999999996</v>
      </c>
      <c r="O21" s="14">
        <f t="shared" si="6"/>
        <v>29311.199999999997</v>
      </c>
      <c r="P21" s="15">
        <f t="shared" si="7"/>
        <v>0</v>
      </c>
      <c r="Q21" s="15">
        <f t="shared" si="8"/>
        <v>0</v>
      </c>
    </row>
    <row r="22" spans="1:17" ht="28.8">
      <c r="A22" s="22" t="s">
        <v>18</v>
      </c>
      <c r="B22" s="36"/>
      <c r="C22" s="21" t="s">
        <v>23</v>
      </c>
      <c r="D22" s="21">
        <v>11.52</v>
      </c>
      <c r="E22" s="21">
        <f t="shared" si="25"/>
        <v>110.625</v>
      </c>
      <c r="F22" s="12">
        <v>3500</v>
      </c>
      <c r="G22" s="12">
        <v>20</v>
      </c>
      <c r="H22" s="12">
        <v>26</v>
      </c>
      <c r="I22" s="13">
        <f t="shared" si="22"/>
        <v>0</v>
      </c>
      <c r="J22" s="14">
        <f>MIN(ROUND((29000-F22)/(D22*E22),0),G22)</f>
        <v>20</v>
      </c>
      <c r="K22" s="14">
        <f>MIN(ROUND(29000/(D22*E22),0),H22)</f>
        <v>23</v>
      </c>
      <c r="L22" s="14">
        <f>J22*D22</f>
        <v>230.39999999999998</v>
      </c>
      <c r="M22" s="14">
        <f>K22*D22</f>
        <v>264.95999999999998</v>
      </c>
      <c r="N22" s="14">
        <f>(J22*D22*E22)+F22</f>
        <v>28987.999999999996</v>
      </c>
      <c r="O22" s="14">
        <f>K22*D22*E22</f>
        <v>29311.199999999997</v>
      </c>
      <c r="P22" s="15">
        <f>I22/J22</f>
        <v>0</v>
      </c>
      <c r="Q22" s="15">
        <f>I22/K22</f>
        <v>0</v>
      </c>
    </row>
    <row r="23" spans="1:17" ht="28.8">
      <c r="A23" s="20" t="s">
        <v>61</v>
      </c>
      <c r="B23" s="36"/>
      <c r="C23" s="21" t="s">
        <v>15</v>
      </c>
      <c r="D23" s="21">
        <v>12.8</v>
      </c>
      <c r="E23" s="21">
        <f>8*12.5</f>
        <v>100</v>
      </c>
      <c r="F23" s="12">
        <v>3500</v>
      </c>
      <c r="G23" s="12">
        <v>16</v>
      </c>
      <c r="H23" s="12">
        <v>20</v>
      </c>
      <c r="I23" s="13">
        <f t="shared" ref="I23:I34" si="26">B23/D23</f>
        <v>0</v>
      </c>
      <c r="J23" s="14">
        <f t="shared" ref="J23:J34" si="27">MIN(ROUND((29000-F23)/(D23*E23),0),G23)</f>
        <v>16</v>
      </c>
      <c r="K23" s="14">
        <f t="shared" ref="K23:K34" si="28">MIN(ROUND(29000/(D23*E23),0),H23)</f>
        <v>20</v>
      </c>
      <c r="L23" s="14">
        <f t="shared" ref="L23:L34" si="29">J23*D23</f>
        <v>204.8</v>
      </c>
      <c r="M23" s="14">
        <f t="shared" ref="M23:M34" si="30">K23*D23</f>
        <v>256</v>
      </c>
      <c r="N23" s="14">
        <f t="shared" ref="N23:N34" si="31">(J23*D23*E23)+F23</f>
        <v>23980</v>
      </c>
      <c r="O23" s="14">
        <f t="shared" ref="O23:O34" si="32">K23*D23*E23</f>
        <v>25600</v>
      </c>
      <c r="P23" s="15">
        <f t="shared" ref="P23:P34" si="33">I23/J23</f>
        <v>0</v>
      </c>
      <c r="Q23" s="15">
        <f t="shared" ref="Q23:Q34" si="34">I23/K23</f>
        <v>0</v>
      </c>
    </row>
    <row r="24" spans="1:17" ht="28.8">
      <c r="A24" s="11" t="s">
        <v>33</v>
      </c>
      <c r="B24" s="36"/>
      <c r="C24" s="21" t="s">
        <v>24</v>
      </c>
      <c r="D24" s="21">
        <v>13</v>
      </c>
      <c r="E24" s="21">
        <f>2.5*50</f>
        <v>125</v>
      </c>
      <c r="F24" s="12">
        <v>3500</v>
      </c>
      <c r="G24" s="12">
        <v>16</v>
      </c>
      <c r="H24" s="12">
        <v>20</v>
      </c>
      <c r="I24" s="13">
        <f t="shared" si="26"/>
        <v>0</v>
      </c>
      <c r="J24" s="14">
        <f t="shared" si="27"/>
        <v>16</v>
      </c>
      <c r="K24" s="14">
        <f t="shared" si="28"/>
        <v>18</v>
      </c>
      <c r="L24" s="14">
        <f t="shared" si="29"/>
        <v>208</v>
      </c>
      <c r="M24" s="14">
        <f t="shared" si="30"/>
        <v>234</v>
      </c>
      <c r="N24" s="14">
        <f t="shared" si="31"/>
        <v>29500</v>
      </c>
      <c r="O24" s="14">
        <f t="shared" si="32"/>
        <v>29250</v>
      </c>
      <c r="P24" s="15">
        <f t="shared" si="33"/>
        <v>0</v>
      </c>
      <c r="Q24" s="15">
        <f t="shared" si="34"/>
        <v>0</v>
      </c>
    </row>
    <row r="25" spans="1:17" ht="28.8">
      <c r="A25" s="11" t="s">
        <v>34</v>
      </c>
      <c r="B25" s="36"/>
      <c r="C25" s="21" t="s">
        <v>25</v>
      </c>
      <c r="D25" s="21">
        <v>11</v>
      </c>
      <c r="E25" s="21">
        <f>3.2*50</f>
        <v>160</v>
      </c>
      <c r="F25" s="12">
        <v>3500</v>
      </c>
      <c r="G25" s="12">
        <v>16</v>
      </c>
      <c r="H25" s="12">
        <v>20</v>
      </c>
      <c r="I25" s="13">
        <f t="shared" si="26"/>
        <v>0</v>
      </c>
      <c r="J25" s="14">
        <f t="shared" si="27"/>
        <v>14</v>
      </c>
      <c r="K25" s="14">
        <f t="shared" si="28"/>
        <v>16</v>
      </c>
      <c r="L25" s="14">
        <f t="shared" si="29"/>
        <v>154</v>
      </c>
      <c r="M25" s="14">
        <f t="shared" si="30"/>
        <v>176</v>
      </c>
      <c r="N25" s="14">
        <f t="shared" si="31"/>
        <v>28140</v>
      </c>
      <c r="O25" s="14">
        <f t="shared" si="32"/>
        <v>28160</v>
      </c>
      <c r="P25" s="15">
        <f t="shared" si="33"/>
        <v>0</v>
      </c>
      <c r="Q25" s="15">
        <f t="shared" si="34"/>
        <v>0</v>
      </c>
    </row>
    <row r="26" spans="1:17" ht="28.8">
      <c r="A26" s="19" t="s">
        <v>35</v>
      </c>
      <c r="B26" s="36"/>
      <c r="C26" s="21" t="s">
        <v>15</v>
      </c>
      <c r="D26" s="21">
        <v>9</v>
      </c>
      <c r="E26" s="21">
        <f>4.3*50</f>
        <v>215</v>
      </c>
      <c r="F26" s="12">
        <v>3500</v>
      </c>
      <c r="G26" s="12">
        <v>16</v>
      </c>
      <c r="H26" s="12">
        <v>20</v>
      </c>
      <c r="I26" s="13">
        <f t="shared" si="26"/>
        <v>0</v>
      </c>
      <c r="J26" s="14">
        <f t="shared" si="27"/>
        <v>13</v>
      </c>
      <c r="K26" s="14">
        <f t="shared" si="28"/>
        <v>15</v>
      </c>
      <c r="L26" s="14">
        <f t="shared" si="29"/>
        <v>117</v>
      </c>
      <c r="M26" s="14">
        <f t="shared" si="30"/>
        <v>135</v>
      </c>
      <c r="N26" s="14">
        <f t="shared" si="31"/>
        <v>28655</v>
      </c>
      <c r="O26" s="14">
        <f t="shared" si="32"/>
        <v>29025</v>
      </c>
      <c r="P26" s="15">
        <f t="shared" si="33"/>
        <v>0</v>
      </c>
      <c r="Q26" s="15">
        <f t="shared" si="34"/>
        <v>0</v>
      </c>
    </row>
    <row r="27" spans="1:17" ht="28.8">
      <c r="A27" s="19" t="s">
        <v>62</v>
      </c>
      <c r="B27" s="36"/>
      <c r="C27" s="21" t="s">
        <v>15</v>
      </c>
      <c r="D27" s="21">
        <v>12</v>
      </c>
      <c r="E27" s="21">
        <f>1.3*100</f>
        <v>130</v>
      </c>
      <c r="F27" s="12">
        <v>3500</v>
      </c>
      <c r="G27" s="12">
        <v>16</v>
      </c>
      <c r="H27" s="12">
        <v>20</v>
      </c>
      <c r="I27" s="13">
        <f t="shared" si="26"/>
        <v>0</v>
      </c>
      <c r="J27" s="14">
        <f t="shared" si="27"/>
        <v>16</v>
      </c>
      <c r="K27" s="14">
        <f t="shared" si="28"/>
        <v>19</v>
      </c>
      <c r="L27" s="14">
        <f t="shared" si="29"/>
        <v>192</v>
      </c>
      <c r="M27" s="14">
        <f t="shared" si="30"/>
        <v>228</v>
      </c>
      <c r="N27" s="14">
        <f t="shared" si="31"/>
        <v>28460</v>
      </c>
      <c r="O27" s="14">
        <f t="shared" si="32"/>
        <v>29640</v>
      </c>
      <c r="P27" s="15">
        <f t="shared" si="33"/>
        <v>0</v>
      </c>
      <c r="Q27" s="15">
        <f t="shared" si="34"/>
        <v>0</v>
      </c>
    </row>
    <row r="28" spans="1:17" ht="28.8">
      <c r="A28" s="19" t="s">
        <v>63</v>
      </c>
      <c r="B28" s="36"/>
      <c r="C28" s="21" t="s">
        <v>15</v>
      </c>
      <c r="D28" s="21">
        <v>10.4</v>
      </c>
      <c r="E28" s="21">
        <f>5.1*25</f>
        <v>127.49999999999999</v>
      </c>
      <c r="F28" s="12">
        <v>3500</v>
      </c>
      <c r="G28" s="12">
        <v>16</v>
      </c>
      <c r="H28" s="12">
        <v>20</v>
      </c>
      <c r="I28" s="13">
        <f t="shared" si="26"/>
        <v>0</v>
      </c>
      <c r="J28" s="14">
        <f t="shared" si="27"/>
        <v>16</v>
      </c>
      <c r="K28" s="14">
        <f t="shared" si="28"/>
        <v>20</v>
      </c>
      <c r="L28" s="14">
        <f t="shared" si="29"/>
        <v>166.4</v>
      </c>
      <c r="M28" s="14">
        <f t="shared" si="30"/>
        <v>208</v>
      </c>
      <c r="N28" s="14">
        <f t="shared" si="31"/>
        <v>24716</v>
      </c>
      <c r="O28" s="14">
        <f t="shared" si="32"/>
        <v>26519.999999999996</v>
      </c>
      <c r="P28" s="15">
        <f t="shared" si="33"/>
        <v>0</v>
      </c>
      <c r="Q28" s="15">
        <f t="shared" si="34"/>
        <v>0</v>
      </c>
    </row>
    <row r="29" spans="1:17" ht="28.8">
      <c r="A29" s="20" t="s">
        <v>52</v>
      </c>
      <c r="B29" s="36"/>
      <c r="C29" s="21" t="s">
        <v>26</v>
      </c>
      <c r="D29" s="21">
        <v>125</v>
      </c>
      <c r="E29" s="21">
        <v>11.1</v>
      </c>
      <c r="F29" s="12">
        <v>2500</v>
      </c>
      <c r="G29" s="12">
        <v>22</v>
      </c>
      <c r="H29" s="12">
        <v>22</v>
      </c>
      <c r="I29" s="13">
        <f t="shared" si="26"/>
        <v>0</v>
      </c>
      <c r="J29" s="14">
        <f t="shared" si="27"/>
        <v>19</v>
      </c>
      <c r="K29" s="14">
        <f t="shared" si="28"/>
        <v>21</v>
      </c>
      <c r="L29" s="14">
        <f t="shared" si="29"/>
        <v>2375</v>
      </c>
      <c r="M29" s="14">
        <f t="shared" si="30"/>
        <v>2625</v>
      </c>
      <c r="N29" s="14">
        <f t="shared" si="31"/>
        <v>28862.5</v>
      </c>
      <c r="O29" s="14">
        <f t="shared" si="32"/>
        <v>29137.5</v>
      </c>
      <c r="P29" s="15">
        <f t="shared" si="33"/>
        <v>0</v>
      </c>
      <c r="Q29" s="15">
        <f t="shared" si="34"/>
        <v>0</v>
      </c>
    </row>
    <row r="30" spans="1:17" ht="28.8">
      <c r="A30" s="20" t="s">
        <v>54</v>
      </c>
      <c r="B30" s="36"/>
      <c r="C30" s="21" t="s">
        <v>26</v>
      </c>
      <c r="D30" s="21">
        <v>114</v>
      </c>
      <c r="E30" s="21">
        <v>14.7</v>
      </c>
      <c r="F30" s="12">
        <v>2500</v>
      </c>
      <c r="G30" s="12">
        <v>22</v>
      </c>
      <c r="H30" s="12">
        <v>22</v>
      </c>
      <c r="I30" s="13">
        <f t="shared" si="26"/>
        <v>0</v>
      </c>
      <c r="J30" s="14">
        <f t="shared" si="27"/>
        <v>16</v>
      </c>
      <c r="K30" s="14">
        <f t="shared" si="28"/>
        <v>17</v>
      </c>
      <c r="L30" s="14">
        <f t="shared" si="29"/>
        <v>1824</v>
      </c>
      <c r="M30" s="14">
        <f t="shared" si="30"/>
        <v>1938</v>
      </c>
      <c r="N30" s="14">
        <f t="shared" si="31"/>
        <v>29312.799999999999</v>
      </c>
      <c r="O30" s="14">
        <f t="shared" si="32"/>
        <v>28488.6</v>
      </c>
      <c r="P30" s="15">
        <f t="shared" si="33"/>
        <v>0</v>
      </c>
      <c r="Q30" s="15">
        <f t="shared" si="34"/>
        <v>0</v>
      </c>
    </row>
    <row r="31" spans="1:17" ht="28.8">
      <c r="A31" s="20" t="s">
        <v>53</v>
      </c>
      <c r="B31" s="36"/>
      <c r="C31" s="21" t="s">
        <v>26</v>
      </c>
      <c r="D31" s="21">
        <v>90</v>
      </c>
      <c r="E31" s="21">
        <v>17.2</v>
      </c>
      <c r="F31" s="12">
        <v>2500</v>
      </c>
      <c r="G31" s="12">
        <v>22</v>
      </c>
      <c r="H31" s="12">
        <v>22</v>
      </c>
      <c r="I31" s="13">
        <f t="shared" si="26"/>
        <v>0</v>
      </c>
      <c r="J31" s="14">
        <f t="shared" si="27"/>
        <v>17</v>
      </c>
      <c r="K31" s="14">
        <f t="shared" si="28"/>
        <v>19</v>
      </c>
      <c r="L31" s="14">
        <f t="shared" si="29"/>
        <v>1530</v>
      </c>
      <c r="M31" s="14">
        <f t="shared" si="30"/>
        <v>1710</v>
      </c>
      <c r="N31" s="14">
        <f t="shared" si="31"/>
        <v>28816</v>
      </c>
      <c r="O31" s="14">
        <f t="shared" si="32"/>
        <v>29412</v>
      </c>
      <c r="P31" s="15">
        <f t="shared" si="33"/>
        <v>0</v>
      </c>
      <c r="Q31" s="15">
        <f t="shared" si="34"/>
        <v>0</v>
      </c>
    </row>
    <row r="32" spans="1:17" ht="28.8">
      <c r="A32" s="20" t="s">
        <v>55</v>
      </c>
      <c r="B32" s="36"/>
      <c r="C32" s="21" t="s">
        <v>26</v>
      </c>
      <c r="D32" s="21">
        <v>60</v>
      </c>
      <c r="E32" s="21">
        <v>17.5</v>
      </c>
      <c r="F32" s="12">
        <v>2500</v>
      </c>
      <c r="G32" s="12">
        <v>22</v>
      </c>
      <c r="H32" s="12">
        <v>22</v>
      </c>
      <c r="I32" s="13">
        <f t="shared" si="26"/>
        <v>0</v>
      </c>
      <c r="J32" s="14">
        <f t="shared" si="27"/>
        <v>22</v>
      </c>
      <c r="K32" s="14">
        <f t="shared" si="28"/>
        <v>22</v>
      </c>
      <c r="L32" s="14">
        <f t="shared" si="29"/>
        <v>1320</v>
      </c>
      <c r="M32" s="14">
        <f t="shared" si="30"/>
        <v>1320</v>
      </c>
      <c r="N32" s="14">
        <f t="shared" si="31"/>
        <v>25600</v>
      </c>
      <c r="O32" s="14">
        <f t="shared" si="32"/>
        <v>23100</v>
      </c>
      <c r="P32" s="15">
        <f t="shared" si="33"/>
        <v>0</v>
      </c>
      <c r="Q32" s="15">
        <f t="shared" si="34"/>
        <v>0</v>
      </c>
    </row>
    <row r="33" spans="1:18" ht="28.8">
      <c r="A33" s="20" t="s">
        <v>56</v>
      </c>
      <c r="B33" s="36"/>
      <c r="C33" s="21" t="s">
        <v>26</v>
      </c>
      <c r="D33" s="21">
        <v>48</v>
      </c>
      <c r="E33" s="21">
        <v>19.3</v>
      </c>
      <c r="F33" s="12">
        <v>2500</v>
      </c>
      <c r="G33" s="12">
        <v>22</v>
      </c>
      <c r="H33" s="12">
        <v>22</v>
      </c>
      <c r="I33" s="13">
        <f t="shared" si="26"/>
        <v>0</v>
      </c>
      <c r="J33" s="14">
        <f t="shared" si="27"/>
        <v>22</v>
      </c>
      <c r="K33" s="14">
        <f t="shared" si="28"/>
        <v>22</v>
      </c>
      <c r="L33" s="14">
        <f t="shared" si="29"/>
        <v>1056</v>
      </c>
      <c r="M33" s="14">
        <f t="shared" si="30"/>
        <v>1056</v>
      </c>
      <c r="N33" s="14">
        <f t="shared" si="31"/>
        <v>22880.799999999999</v>
      </c>
      <c r="O33" s="14">
        <f t="shared" si="32"/>
        <v>20380.8</v>
      </c>
      <c r="P33" s="15">
        <f t="shared" si="33"/>
        <v>0</v>
      </c>
      <c r="Q33" s="15">
        <f t="shared" si="34"/>
        <v>0</v>
      </c>
    </row>
    <row r="34" spans="1:18" ht="43.2">
      <c r="A34" s="23" t="s">
        <v>27</v>
      </c>
      <c r="B34" s="36"/>
      <c r="C34" s="21" t="s">
        <v>26</v>
      </c>
      <c r="D34" s="21">
        <v>120</v>
      </c>
      <c r="E34" s="21">
        <f>16.3</f>
        <v>16.3</v>
      </c>
      <c r="F34" s="12">
        <v>3500</v>
      </c>
      <c r="G34" s="12">
        <v>16</v>
      </c>
      <c r="H34" s="12">
        <v>20</v>
      </c>
      <c r="I34" s="13">
        <f t="shared" si="26"/>
        <v>0</v>
      </c>
      <c r="J34" s="14">
        <f t="shared" si="27"/>
        <v>13</v>
      </c>
      <c r="K34" s="14">
        <f t="shared" si="28"/>
        <v>15</v>
      </c>
      <c r="L34" s="14">
        <f t="shared" si="29"/>
        <v>1560</v>
      </c>
      <c r="M34" s="14">
        <f t="shared" si="30"/>
        <v>1800</v>
      </c>
      <c r="N34" s="14">
        <f t="shared" si="31"/>
        <v>28928</v>
      </c>
      <c r="O34" s="14">
        <f t="shared" si="32"/>
        <v>29340</v>
      </c>
      <c r="P34" s="15">
        <f t="shared" si="33"/>
        <v>0</v>
      </c>
      <c r="Q34" s="15">
        <f t="shared" si="34"/>
        <v>0</v>
      </c>
    </row>
    <row r="35" spans="1:18" ht="15.75" customHeight="1" thickBot="1">
      <c r="I35" s="24"/>
      <c r="J35" s="24"/>
      <c r="K35" s="25" t="s">
        <v>43</v>
      </c>
      <c r="L35" s="25"/>
      <c r="N35" s="25"/>
      <c r="P35" s="26">
        <f>SUM(P3:P34)</f>
        <v>0</v>
      </c>
      <c r="Q35" s="27">
        <f>SUM(Q3:Q34)</f>
        <v>0</v>
      </c>
    </row>
    <row r="36" spans="1:18" ht="15.75" customHeight="1" thickTop="1">
      <c r="K36" s="28" t="s">
        <v>44</v>
      </c>
      <c r="L36" s="28"/>
      <c r="N36" s="28"/>
      <c r="P36" s="29">
        <f>ROUNDUP(P35,0)</f>
        <v>0</v>
      </c>
      <c r="Q36" s="29">
        <f>ROUNDUP(Q35,0)</f>
        <v>0</v>
      </c>
      <c r="R36" s="28" t="s">
        <v>73</v>
      </c>
    </row>
    <row r="37" spans="1:18" ht="15.75" customHeight="1">
      <c r="Q37" s="30" t="s">
        <v>66</v>
      </c>
    </row>
    <row r="38" spans="1:18" ht="15.75" customHeight="1">
      <c r="K38" s="28" t="s">
        <v>45</v>
      </c>
      <c r="L38" s="28"/>
      <c r="N38" s="28"/>
      <c r="P38" s="34" t="s">
        <v>48</v>
      </c>
      <c r="Q38" s="31" t="s">
        <v>46</v>
      </c>
    </row>
    <row r="39" spans="1:18" ht="15.75" customHeight="1"/>
    <row r="40" spans="1:18" ht="15.75" customHeight="1">
      <c r="K40" s="28" t="s">
        <v>50</v>
      </c>
      <c r="L40" s="28"/>
      <c r="N40" s="28"/>
      <c r="P40" s="33"/>
      <c r="Q40" s="31" t="s">
        <v>67</v>
      </c>
    </row>
    <row r="41" spans="1:18" ht="15.75" customHeight="1">
      <c r="K41" s="28" t="s">
        <v>49</v>
      </c>
      <c r="L41" s="28"/>
      <c r="N41" s="28"/>
      <c r="P41" s="32">
        <f>IF(P38=Appendix!$A$2,'Υπολογισμό φορτίων'!P36*'Υπολογισμό φορτίων'!P40,IF(P38=Appendix!A3,'Υπολογισμό φορτίων'!Q36*'Υπολογισμό φορτίων'!P40,"error"))</f>
        <v>0</v>
      </c>
    </row>
    <row r="42" spans="1:18" ht="15.75" customHeight="1"/>
    <row r="43" spans="1:18" ht="15.75" customHeight="1"/>
    <row r="44" spans="1:18" ht="15.75" customHeight="1"/>
    <row r="45" spans="1:18" ht="15.75" customHeight="1"/>
    <row r="46" spans="1:18" ht="15.75" customHeight="1"/>
    <row r="47" spans="1:18" ht="15.75" customHeight="1"/>
    <row r="48" spans="1:1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sheetProtection algorithmName="SHA-512" hashValue="lEk9HImEY8noYCmzZqQNSfauAgJaSyyVWfifNNv5Kl7TKGQtVzqw4qsxQcurzIeA0rY2vxwlHedcU1lnShnapw==" saltValue="DpHUKkAkoPlJBv5o6WKTtw==" spinCount="100000" sheet="1" objects="1" scenarios="1"/>
  <mergeCells count="3">
    <mergeCell ref="P1:Q1"/>
    <mergeCell ref="I1:M1"/>
    <mergeCell ref="C1:H1"/>
  </mergeCells>
  <pageMargins left="0.7" right="0.7" top="0.75" bottom="0.75" header="0" footer="0"/>
  <pageSetup scale="4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7517E7-E98E-4722-9BC2-EEA2F1DC1151}">
          <x14:formula1>
            <xm:f>Appendix!$A$2:$A$3</xm:f>
          </x14:formula1>
          <xm:sqref>P38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C39B6-BA79-40E0-81B8-4AA1082514A3}">
  <dimension ref="A1:A3"/>
  <sheetViews>
    <sheetView workbookViewId="0">
      <selection activeCell="L13" sqref="L13"/>
    </sheetView>
  </sheetViews>
  <sheetFormatPr defaultRowHeight="13.2"/>
  <cols>
    <col min="1" max="1" width="10.6640625" bestFit="1" customWidth="1"/>
  </cols>
  <sheetData>
    <row r="1" spans="1:1">
      <c r="A1" s="2" t="s">
        <v>46</v>
      </c>
    </row>
    <row r="2" spans="1:1">
      <c r="A2" s="1" t="s">
        <v>47</v>
      </c>
    </row>
    <row r="3" spans="1:1">
      <c r="A3" s="1" t="s">
        <v>48</v>
      </c>
    </row>
  </sheetData>
  <sheetProtection algorithmName="SHA-512" hashValue="LNsrmEhAkgbbP2gM9OiRz5evbQSjkfY1qVDvUACgY0aSXlyalv0NgiWRS08dqZQLFJkvSrSYhkkUnRAHPwzudA==" saltValue="Rs0TO5tKackv4J/FTvEXa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Υπολογισμό φορτίων</vt:lpstr>
      <vt:lpstr>Appendix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2022-06-01T09:54:49Z</cp:lastPrinted>
  <dcterms:created xsi:type="dcterms:W3CDTF">2022-06-01T10:25:23Z</dcterms:created>
  <dcterms:modified xsi:type="dcterms:W3CDTF">2022-06-01T10:25:23Z</dcterms:modified>
</cp:coreProperties>
</file>